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epicoec-my.sharepoint.com/personal/sara_zurita_epico_gob_ec/Documents/SZURITA/2024/Informes/LOTAIP/06. Junio/"/>
    </mc:Choice>
  </mc:AlternateContent>
  <xr:revisionPtr revIDLastSave="862" documentId="13_ncr:1_{17EB29BA-4BB3-432D-BBF6-7D3A98F303EA}" xr6:coauthVersionLast="47" xr6:coauthVersionMax="47" xr10:uidLastSave="{04786174-9F7C-4328-9766-E1ABA4D83F43}"/>
  <bookViews>
    <workbookView xWindow="-120" yWindow="-120" windowWidth="20730" windowHeight="11160" firstSheet="1" activeTab="2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1" i="2" l="1"/>
  <c r="G31" i="2"/>
  <c r="H31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7" i="2"/>
  <c r="I16" i="2"/>
  <c r="I15" i="2"/>
  <c r="I14" i="2"/>
  <c r="I13" i="2"/>
  <c r="I12" i="2"/>
  <c r="I11" i="2"/>
  <c r="I10" i="2"/>
  <c r="I9" i="2"/>
  <c r="I8" i="2"/>
  <c r="I7" i="2"/>
  <c r="I6" i="2"/>
  <c r="I4" i="2"/>
  <c r="I2" i="2"/>
  <c r="H30" i="2"/>
  <c r="H29" i="2"/>
  <c r="H28" i="2"/>
  <c r="H27" i="2"/>
  <c r="H26" i="2"/>
  <c r="H25" i="2"/>
  <c r="H24" i="2"/>
  <c r="H23" i="2"/>
  <c r="H22" i="2"/>
  <c r="H21" i="2"/>
  <c r="H20" i="2"/>
  <c r="H19" i="2"/>
  <c r="H17" i="2"/>
  <c r="H16" i="2"/>
  <c r="H15" i="2"/>
  <c r="H14" i="2"/>
  <c r="H13" i="2"/>
  <c r="H12" i="2"/>
  <c r="H11" i="2"/>
  <c r="H10" i="2"/>
  <c r="H9" i="2"/>
  <c r="H8" i="2"/>
  <c r="H7" i="2"/>
  <c r="H6" i="2"/>
  <c r="H4" i="2"/>
  <c r="I3" i="2"/>
  <c r="H3" i="2"/>
  <c r="H2" i="2"/>
  <c r="G29" i="2"/>
  <c r="G19" i="2"/>
  <c r="L18" i="2"/>
  <c r="G18" i="2"/>
  <c r="L5" i="2"/>
  <c r="G5" i="2"/>
  <c r="G15" i="2"/>
  <c r="G14" i="2"/>
  <c r="G3" i="2"/>
  <c r="L29" i="2" l="1"/>
  <c r="L14" i="2"/>
  <c r="L3" i="2"/>
  <c r="L19" i="2"/>
  <c r="L15" i="2"/>
  <c r="L27" i="2" l="1"/>
  <c r="L2" i="2"/>
  <c r="G27" i="2"/>
  <c r="G2" i="2"/>
  <c r="G17" i="2" l="1"/>
  <c r="L17" i="2" l="1"/>
  <c r="K31" i="2"/>
  <c r="J31" i="2"/>
  <c r="G30" i="2"/>
  <c r="G28" i="2"/>
  <c r="G26" i="2"/>
  <c r="G25" i="2"/>
  <c r="G24" i="2"/>
  <c r="G23" i="2"/>
  <c r="G22" i="2"/>
  <c r="G21" i="2"/>
  <c r="G20" i="2"/>
  <c r="G16" i="2"/>
  <c r="G11" i="2"/>
  <c r="G13" i="2"/>
  <c r="L12" i="2"/>
  <c r="G12" i="2"/>
  <c r="G10" i="2"/>
  <c r="G9" i="2"/>
  <c r="G7" i="2"/>
  <c r="G8" i="2"/>
  <c r="G6" i="2"/>
  <c r="G4" i="2"/>
  <c r="L8" i="2" l="1"/>
  <c r="L30" i="2"/>
  <c r="L24" i="2"/>
  <c r="L22" i="2"/>
  <c r="L23" i="2"/>
  <c r="L16" i="2"/>
  <c r="L25" i="2"/>
  <c r="L28" i="2"/>
  <c r="L21" i="2"/>
  <c r="L20" i="2"/>
  <c r="L26" i="2"/>
  <c r="L13" i="2"/>
  <c r="L4" i="2"/>
  <c r="L7" i="2"/>
  <c r="L11" i="2"/>
  <c r="L10" i="2"/>
  <c r="L9" i="2"/>
  <c r="L6" i="2"/>
</calcChain>
</file>

<file path=xl/sharedStrings.xml><?xml version="1.0" encoding="utf-8"?>
<sst xmlns="http://schemas.openxmlformats.org/spreadsheetml/2006/main" count="143" uniqueCount="77">
  <si>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</si>
  <si>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</si>
  <si>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</si>
  <si>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</si>
  <si>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</si>
  <si>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</si>
  <si>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</si>
  <si>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</si>
  <si>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</si>
  <si>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</si>
  <si>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</si>
  <si>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</si>
  <si>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</si>
  <si>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</si>
  <si>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</si>
  <si>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</si>
  <si>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</si>
  <si>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</si>
  <si>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</si>
  <si>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</si>
  <si>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</si>
  <si>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</si>
  <si>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</si>
  <si>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</si>
  <si>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</si>
  <si>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</si>
  <si>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</si>
  <si>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</si>
  <si>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</si>
  <si>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</si>
  <si>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</si>
  <si>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</si>
  <si>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</si>
  <si>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</si>
  <si>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</si>
  <si>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</si>
  <si>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</si>
  <si>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</si>
  <si>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</si>
  <si>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Especialista Del Proyecto Impulso Económico </t>
  </si>
  <si>
    <t>Ley Orgánica de Empresas Públicas (LOEP)</t>
  </si>
  <si>
    <t>51.05.10</t>
  </si>
  <si>
    <t>Coordinadora De Despacho</t>
  </si>
  <si>
    <t>Analista De Ecosistema De Innovación E Inteligencia De Oportunidades 2</t>
  </si>
  <si>
    <t>Gerente General</t>
  </si>
  <si>
    <t>51.01.05</t>
  </si>
  <si>
    <t>Tesorera</t>
  </si>
  <si>
    <t>Analista De  Emprendimiento 1</t>
  </si>
  <si>
    <t>Analista De Emprendimiento 1</t>
  </si>
  <si>
    <t>Asistente De Observatorio Y Datos Abiertos</t>
  </si>
  <si>
    <t>Analista De Contratación Pública Y Resoluciones 3</t>
  </si>
  <si>
    <t>Asistente de Comunicación y Relaciones Estratégicas</t>
  </si>
  <si>
    <t>Contadora</t>
  </si>
  <si>
    <t>Analista de Mercadeo y Ventas 3</t>
  </si>
  <si>
    <t>Analista De Tecnologias De La Información Y Comunicaciones 3</t>
  </si>
  <si>
    <t>Analista De Normativa Y Patrocinio Jurídico 3</t>
  </si>
  <si>
    <t>Directora De Comunicación Y Relaciones Estratégicas</t>
  </si>
  <si>
    <t>Analista de Desarrollo Humano y Remuneraciones 3</t>
  </si>
  <si>
    <t>TOTAL DE REMUNERACIONES UNIFICADAS</t>
  </si>
  <si>
    <t>DIRECCIÓN DE TALENTO HUMANO</t>
  </si>
  <si>
    <t>Gerente Del Proyecto Impulso Económico</t>
  </si>
  <si>
    <t>Directora de Emprendimiento</t>
  </si>
  <si>
    <t>Analista de Negocios e Inversiones 3</t>
  </si>
  <si>
    <t>Guardalmacén</t>
  </si>
  <si>
    <t>Analista de Competitividad 1</t>
  </si>
  <si>
    <t>Gerente de Gestión Estratégica</t>
  </si>
  <si>
    <t>(04) 390-6090 EXTENSIÓN 121</t>
  </si>
  <si>
    <t>Director de Normativa y Patrocinio Jurídico</t>
  </si>
  <si>
    <t>71.01.05</t>
  </si>
  <si>
    <t>71.05.10</t>
  </si>
  <si>
    <t>MGTR. DIANA LAPO ZÚÑIGA</t>
  </si>
  <si>
    <t>diana.lapo@epico.gob.ec</t>
  </si>
  <si>
    <t>Analista De Normativa Y Patrocinio Jurídico 2</t>
  </si>
  <si>
    <t>Director Financiero</t>
  </si>
  <si>
    <t>Analista de Contratación Pública 3</t>
  </si>
  <si>
    <t>Analista De Planificación 1</t>
  </si>
  <si>
    <t>Analista de Comunicación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</si>
</sst>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ana.lapo@epic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0"/>
  <sheetViews>
    <sheetView workbookViewId="0">
      <selection activeCell="L31" sqref="A1:L31"/>
    </sheetView>
  </sheetViews>
  <sheetFormatPr baseColWidth="10" defaultColWidth="14.42578125" defaultRowHeight="15" customHeight="1" x14ac:dyDescent="0.25"/>
  <cols>
    <col min="1" max="1" width="13" bestFit="1" customWidth="1"/>
    <col min="2" max="2" width="35.7109375" customWidth="1"/>
    <col min="3" max="3" width="35.85546875" customWidth="1"/>
    <col min="4" max="4" width="21" customWidth="1"/>
    <col min="5" max="5" width="16.4257812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0" x14ac:dyDescent="0.25">
      <c r="A2" s="14">
        <v>1</v>
      </c>
      <c r="B2" s="16" t="s">
        <v>62</v>
      </c>
      <c r="C2" s="17" t="s">
        <v>40</v>
      </c>
      <c r="D2" s="17" t="s">
        <v>41</v>
      </c>
      <c r="E2" s="21">
        <v>13</v>
      </c>
      <c r="F2" s="19">
        <v>1676</v>
      </c>
      <c r="G2" s="20">
        <f t="shared" ref="G2:G3" si="0">+F2*12</f>
        <v>20112</v>
      </c>
      <c r="H2" s="22">
        <f>((F2/12)*3)+55.87</f>
        <v>474.87</v>
      </c>
      <c r="I2" s="22">
        <f>((460/12)*2)+15.33</f>
        <v>91.99666666666667</v>
      </c>
      <c r="J2" s="20">
        <v>0</v>
      </c>
      <c r="K2" s="20">
        <v>0</v>
      </c>
      <c r="L2" s="20">
        <f>SUM(H2:K2)</f>
        <v>566.86666666666667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4" ht="30" x14ac:dyDescent="0.25">
      <c r="A3" s="29">
        <v>2</v>
      </c>
      <c r="B3" s="15" t="s">
        <v>67</v>
      </c>
      <c r="C3" s="27" t="s">
        <v>40</v>
      </c>
      <c r="D3" s="27" t="s">
        <v>45</v>
      </c>
      <c r="E3" s="30">
        <v>3</v>
      </c>
      <c r="F3" s="31">
        <v>2588</v>
      </c>
      <c r="G3" s="22">
        <f t="shared" si="0"/>
        <v>31056</v>
      </c>
      <c r="H3" s="22">
        <f>((F3/12)*1)+64.7</f>
        <v>280.36666666666667</v>
      </c>
      <c r="I3" s="22">
        <f>((460/12)*1)+11.5</f>
        <v>49.833333333333336</v>
      </c>
      <c r="J3" s="22">
        <v>0</v>
      </c>
      <c r="K3" s="22">
        <v>0</v>
      </c>
      <c r="L3" s="22">
        <f>SUM(H3:K3)</f>
        <v>330.2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ht="30" x14ac:dyDescent="0.25">
      <c r="A4" s="14">
        <v>3</v>
      </c>
      <c r="B4" s="16" t="s">
        <v>42</v>
      </c>
      <c r="C4" s="17" t="s">
        <v>40</v>
      </c>
      <c r="D4" s="17" t="s">
        <v>41</v>
      </c>
      <c r="E4" s="21">
        <v>13</v>
      </c>
      <c r="F4" s="19">
        <v>1676</v>
      </c>
      <c r="G4" s="20">
        <f t="shared" ref="G4:G30" si="1">+F4*12</f>
        <v>20112</v>
      </c>
      <c r="H4" s="22">
        <f>(F4/12)*7</f>
        <v>977.66666666666663</v>
      </c>
      <c r="I4" s="22">
        <f>(460/12)*6</f>
        <v>230</v>
      </c>
      <c r="J4" s="20">
        <v>0</v>
      </c>
      <c r="K4" s="20">
        <v>0</v>
      </c>
      <c r="L4" s="20">
        <f t="shared" ref="L4:L10" si="2">SUM(H4:K4)</f>
        <v>1207.6666666666665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4" ht="30" x14ac:dyDescent="0.25">
      <c r="A5" s="14">
        <v>4</v>
      </c>
      <c r="B5" s="16" t="s">
        <v>72</v>
      </c>
      <c r="C5" s="17" t="s">
        <v>40</v>
      </c>
      <c r="D5" s="17" t="s">
        <v>41</v>
      </c>
      <c r="E5" s="21">
        <v>12</v>
      </c>
      <c r="F5" s="19">
        <v>1412</v>
      </c>
      <c r="G5" s="20">
        <f t="shared" ref="G5" si="3">+F5*12</f>
        <v>16944</v>
      </c>
      <c r="H5" s="22">
        <v>82.37</v>
      </c>
      <c r="I5" s="22">
        <v>26.83</v>
      </c>
      <c r="J5" s="20">
        <v>0</v>
      </c>
      <c r="K5" s="20">
        <v>0</v>
      </c>
      <c r="L5" s="20">
        <f>SUM(H5:K5)</f>
        <v>109.2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4" ht="30" x14ac:dyDescent="0.25">
      <c r="A6" s="29">
        <v>5</v>
      </c>
      <c r="B6" s="16" t="s">
        <v>43</v>
      </c>
      <c r="C6" s="17" t="s">
        <v>40</v>
      </c>
      <c r="D6" s="17" t="s">
        <v>41</v>
      </c>
      <c r="E6" s="21">
        <v>12</v>
      </c>
      <c r="F6" s="19">
        <v>1412</v>
      </c>
      <c r="G6" s="20">
        <f t="shared" si="1"/>
        <v>16944</v>
      </c>
      <c r="H6" s="22">
        <f t="shared" ref="H6:H13" si="4">(F6/12)*7</f>
        <v>823.66666666666674</v>
      </c>
      <c r="I6" s="22">
        <f t="shared" ref="I6:I13" si="5">(460/12)*6</f>
        <v>230</v>
      </c>
      <c r="J6" s="20">
        <v>0</v>
      </c>
      <c r="K6" s="20">
        <v>0</v>
      </c>
      <c r="L6" s="20">
        <f t="shared" si="2"/>
        <v>1053.6666666666667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30" x14ac:dyDescent="0.25">
      <c r="A7" s="14">
        <v>6</v>
      </c>
      <c r="B7" s="16" t="s">
        <v>46</v>
      </c>
      <c r="C7" s="17" t="s">
        <v>40</v>
      </c>
      <c r="D7" s="17" t="s">
        <v>41</v>
      </c>
      <c r="E7" s="21">
        <v>13</v>
      </c>
      <c r="F7" s="19">
        <v>1676</v>
      </c>
      <c r="G7" s="20">
        <f>+F7*12</f>
        <v>20112</v>
      </c>
      <c r="H7" s="22">
        <f t="shared" si="4"/>
        <v>977.66666666666663</v>
      </c>
      <c r="I7" s="22">
        <f t="shared" si="5"/>
        <v>230</v>
      </c>
      <c r="J7" s="20">
        <v>0</v>
      </c>
      <c r="K7" s="20">
        <v>0</v>
      </c>
      <c r="L7" s="20">
        <f>SUM(H7:K7)</f>
        <v>1207.6666666666665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4" ht="30" x14ac:dyDescent="0.25">
      <c r="A8" s="14">
        <v>7</v>
      </c>
      <c r="B8" s="16" t="s">
        <v>44</v>
      </c>
      <c r="C8" s="17" t="s">
        <v>40</v>
      </c>
      <c r="D8" s="17" t="s">
        <v>45</v>
      </c>
      <c r="E8" s="21">
        <v>7</v>
      </c>
      <c r="F8" s="19">
        <v>5009</v>
      </c>
      <c r="G8" s="20">
        <f t="shared" si="1"/>
        <v>60108</v>
      </c>
      <c r="H8" s="22">
        <f t="shared" si="4"/>
        <v>2921.916666666667</v>
      </c>
      <c r="I8" s="22">
        <f t="shared" si="5"/>
        <v>230</v>
      </c>
      <c r="J8" s="20">
        <v>0</v>
      </c>
      <c r="K8" s="20">
        <v>0</v>
      </c>
      <c r="L8" s="20">
        <f t="shared" si="2"/>
        <v>3151.916666666667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4" ht="30" x14ac:dyDescent="0.25">
      <c r="A9" s="29">
        <v>8</v>
      </c>
      <c r="B9" s="16" t="s">
        <v>47</v>
      </c>
      <c r="C9" s="17" t="s">
        <v>40</v>
      </c>
      <c r="D9" s="17" t="s">
        <v>41</v>
      </c>
      <c r="E9" s="21">
        <v>11</v>
      </c>
      <c r="F9" s="19">
        <v>1212</v>
      </c>
      <c r="G9" s="20">
        <f t="shared" si="1"/>
        <v>14544</v>
      </c>
      <c r="H9" s="22">
        <f t="shared" si="4"/>
        <v>707</v>
      </c>
      <c r="I9" s="22">
        <f t="shared" si="5"/>
        <v>230</v>
      </c>
      <c r="J9" s="20">
        <v>0</v>
      </c>
      <c r="K9" s="22">
        <v>0</v>
      </c>
      <c r="L9" s="20">
        <f t="shared" si="2"/>
        <v>937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4" ht="30" x14ac:dyDescent="0.25">
      <c r="A10" s="14">
        <v>9</v>
      </c>
      <c r="B10" s="16" t="s">
        <v>48</v>
      </c>
      <c r="C10" s="17" t="s">
        <v>40</v>
      </c>
      <c r="D10" s="17" t="s">
        <v>41</v>
      </c>
      <c r="E10" s="21">
        <v>11</v>
      </c>
      <c r="F10" s="19">
        <v>1212</v>
      </c>
      <c r="G10" s="20">
        <f t="shared" si="1"/>
        <v>14544</v>
      </c>
      <c r="H10" s="22">
        <f t="shared" si="4"/>
        <v>707</v>
      </c>
      <c r="I10" s="22">
        <f t="shared" si="5"/>
        <v>230</v>
      </c>
      <c r="J10" s="20">
        <v>0</v>
      </c>
      <c r="K10" s="20">
        <v>0</v>
      </c>
      <c r="L10" s="20">
        <f t="shared" si="2"/>
        <v>937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30" x14ac:dyDescent="0.25">
      <c r="A11" s="14">
        <v>10</v>
      </c>
      <c r="B11" s="16" t="s">
        <v>51</v>
      </c>
      <c r="C11" s="17" t="s">
        <v>40</v>
      </c>
      <c r="D11" s="17" t="s">
        <v>45</v>
      </c>
      <c r="E11" s="18">
        <v>7</v>
      </c>
      <c r="F11" s="19">
        <v>817</v>
      </c>
      <c r="G11" s="20">
        <f>+F11*12</f>
        <v>9804</v>
      </c>
      <c r="H11" s="22">
        <f t="shared" si="4"/>
        <v>476.58333333333331</v>
      </c>
      <c r="I11" s="22">
        <f t="shared" si="5"/>
        <v>230</v>
      </c>
      <c r="J11" s="20">
        <v>0</v>
      </c>
      <c r="K11" s="20">
        <v>0</v>
      </c>
      <c r="L11" s="20">
        <f t="shared" ref="L11" si="6">SUM(H11:K11)</f>
        <v>706.58333333333326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 ht="30" x14ac:dyDescent="0.25">
      <c r="A12" s="29">
        <v>11</v>
      </c>
      <c r="B12" s="15" t="s">
        <v>60</v>
      </c>
      <c r="C12" s="17" t="s">
        <v>40</v>
      </c>
      <c r="D12" s="17" t="s">
        <v>68</v>
      </c>
      <c r="E12" s="21">
        <v>6</v>
      </c>
      <c r="F12" s="19">
        <v>4508</v>
      </c>
      <c r="G12" s="20">
        <f t="shared" si="1"/>
        <v>54096</v>
      </c>
      <c r="H12" s="22">
        <f t="shared" si="4"/>
        <v>2629.666666666667</v>
      </c>
      <c r="I12" s="22">
        <f t="shared" si="5"/>
        <v>230</v>
      </c>
      <c r="J12" s="20">
        <v>0</v>
      </c>
      <c r="K12" s="20">
        <v>0</v>
      </c>
      <c r="L12" s="20">
        <f>SUBTOTAL(9,H12:K12)</f>
        <v>2859.666666666667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ht="30" x14ac:dyDescent="0.25">
      <c r="A13" s="14">
        <v>12</v>
      </c>
      <c r="B13" s="15" t="s">
        <v>49</v>
      </c>
      <c r="C13" s="17" t="s">
        <v>40</v>
      </c>
      <c r="D13" s="17" t="s">
        <v>41</v>
      </c>
      <c r="E13" s="18">
        <v>7</v>
      </c>
      <c r="F13" s="19">
        <v>817</v>
      </c>
      <c r="G13" s="20">
        <f t="shared" si="1"/>
        <v>9804</v>
      </c>
      <c r="H13" s="22">
        <f t="shared" si="4"/>
        <v>476.58333333333331</v>
      </c>
      <c r="I13" s="22">
        <f t="shared" si="5"/>
        <v>230</v>
      </c>
      <c r="J13" s="20">
        <v>0</v>
      </c>
      <c r="K13" s="20">
        <v>0</v>
      </c>
      <c r="L13" s="20">
        <f>SUM(H13:K13)</f>
        <v>706.58333333333326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4" ht="30" x14ac:dyDescent="0.25">
      <c r="A14" s="14">
        <v>13</v>
      </c>
      <c r="B14" s="15" t="s">
        <v>65</v>
      </c>
      <c r="C14" s="27" t="s">
        <v>40</v>
      </c>
      <c r="D14" s="27" t="s">
        <v>45</v>
      </c>
      <c r="E14" s="32">
        <v>6</v>
      </c>
      <c r="F14" s="31">
        <v>4508</v>
      </c>
      <c r="G14" s="22">
        <f t="shared" si="1"/>
        <v>54096</v>
      </c>
      <c r="H14" s="22">
        <f>((F14/12)*1)+187.83</f>
        <v>563.49666666666667</v>
      </c>
      <c r="I14" s="22">
        <f>((460/12)*1)+19.17</f>
        <v>57.503333333333337</v>
      </c>
      <c r="J14" s="22">
        <v>0</v>
      </c>
      <c r="K14" s="22">
        <v>0</v>
      </c>
      <c r="L14" s="22">
        <f t="shared" ref="L14" si="7">SUM(H14:K14)</f>
        <v>621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4" ht="30" x14ac:dyDescent="0.25">
      <c r="A15" s="29">
        <v>14</v>
      </c>
      <c r="B15" s="15" t="s">
        <v>51</v>
      </c>
      <c r="C15" s="27" t="s">
        <v>40</v>
      </c>
      <c r="D15" s="27" t="s">
        <v>41</v>
      </c>
      <c r="E15" s="33">
        <v>7</v>
      </c>
      <c r="F15" s="31">
        <v>817</v>
      </c>
      <c r="G15" s="22">
        <f t="shared" ref="G15" si="8">+F15*12</f>
        <v>9804</v>
      </c>
      <c r="H15" s="22">
        <f>((F15/12)*1)+30.54</f>
        <v>98.623333333333335</v>
      </c>
      <c r="I15" s="22">
        <f>((460/12)*1)+19.17</f>
        <v>57.503333333333337</v>
      </c>
      <c r="J15" s="22">
        <v>0</v>
      </c>
      <c r="K15" s="22">
        <v>0</v>
      </c>
      <c r="L15" s="22">
        <f>SUM(H15:K15)</f>
        <v>156.12666666666667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4" ht="30" x14ac:dyDescent="0.25">
      <c r="A16" s="14">
        <v>15</v>
      </c>
      <c r="B16" s="16" t="s">
        <v>50</v>
      </c>
      <c r="C16" s="17" t="s">
        <v>40</v>
      </c>
      <c r="D16" s="17" t="s">
        <v>41</v>
      </c>
      <c r="E16" s="21">
        <v>11</v>
      </c>
      <c r="F16" s="19">
        <v>1212</v>
      </c>
      <c r="G16" s="20">
        <f t="shared" si="1"/>
        <v>14544</v>
      </c>
      <c r="H16" s="22">
        <f>(F16/12)*7</f>
        <v>707</v>
      </c>
      <c r="I16" s="22">
        <f>(460/12)*6</f>
        <v>230</v>
      </c>
      <c r="J16" s="20">
        <v>0</v>
      </c>
      <c r="K16" s="20">
        <v>0</v>
      </c>
      <c r="L16" s="20">
        <f t="shared" ref="L16" si="9">SUM(H16:K16)</f>
        <v>937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4" ht="30" x14ac:dyDescent="0.25">
      <c r="A17" s="14">
        <v>16</v>
      </c>
      <c r="B17" s="15" t="s">
        <v>39</v>
      </c>
      <c r="C17" s="27" t="s">
        <v>40</v>
      </c>
      <c r="D17" s="17" t="s">
        <v>69</v>
      </c>
      <c r="E17" s="18">
        <v>13</v>
      </c>
      <c r="F17" s="19">
        <v>1676</v>
      </c>
      <c r="G17" s="20">
        <f>+F17*12</f>
        <v>20112</v>
      </c>
      <c r="H17" s="22">
        <f>((F17/12)*6)+88.42</f>
        <v>926.42</v>
      </c>
      <c r="I17" s="22">
        <f>((460/12)*5)+24.28</f>
        <v>215.94666666666669</v>
      </c>
      <c r="J17" s="20">
        <v>0</v>
      </c>
      <c r="K17" s="20">
        <v>0</v>
      </c>
      <c r="L17" s="20">
        <f>SUM(H17:K17)</f>
        <v>1142.3666666666666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4" ht="30" x14ac:dyDescent="0.25">
      <c r="A18" s="29">
        <v>17</v>
      </c>
      <c r="B18" s="15" t="s">
        <v>73</v>
      </c>
      <c r="C18" s="27" t="s">
        <v>40</v>
      </c>
      <c r="D18" s="27" t="s">
        <v>45</v>
      </c>
      <c r="E18" s="30">
        <v>3</v>
      </c>
      <c r="F18" s="31">
        <v>2588</v>
      </c>
      <c r="G18" s="22">
        <f t="shared" ref="G18:G19" si="10">+F18*12</f>
        <v>31056</v>
      </c>
      <c r="H18" s="22">
        <v>201.29</v>
      </c>
      <c r="I18" s="22">
        <v>35.78</v>
      </c>
      <c r="J18" s="22">
        <v>0</v>
      </c>
      <c r="K18" s="22">
        <v>0</v>
      </c>
      <c r="L18" s="22">
        <f>SUM(H18:K18)</f>
        <v>237.07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ht="30" x14ac:dyDescent="0.25">
      <c r="A19" s="14">
        <v>18</v>
      </c>
      <c r="B19" s="16" t="s">
        <v>74</v>
      </c>
      <c r="C19" s="17" t="s">
        <v>40</v>
      </c>
      <c r="D19" s="17" t="s">
        <v>41</v>
      </c>
      <c r="E19" s="21">
        <v>13</v>
      </c>
      <c r="F19" s="19">
        <v>1676</v>
      </c>
      <c r="G19" s="20">
        <f t="shared" si="10"/>
        <v>20112</v>
      </c>
      <c r="H19" s="22">
        <f>((F19/12)*6)+130.36</f>
        <v>968.36</v>
      </c>
      <c r="I19" s="22">
        <f t="shared" ref="I19:I26" si="11">(460/12)*6</f>
        <v>230</v>
      </c>
      <c r="J19" s="20">
        <v>0</v>
      </c>
      <c r="K19" s="20">
        <v>0</v>
      </c>
      <c r="L19" s="20">
        <f t="shared" ref="L19" si="12">SUM(H19:K19)</f>
        <v>1198.3600000000001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4" ht="30" x14ac:dyDescent="0.25">
      <c r="A20" s="14">
        <v>19</v>
      </c>
      <c r="B20" s="16" t="s">
        <v>52</v>
      </c>
      <c r="C20" s="17" t="s">
        <v>40</v>
      </c>
      <c r="D20" s="17" t="s">
        <v>41</v>
      </c>
      <c r="E20" s="21">
        <v>13</v>
      </c>
      <c r="F20" s="19">
        <v>1676</v>
      </c>
      <c r="G20" s="20">
        <f t="shared" si="1"/>
        <v>20112</v>
      </c>
      <c r="H20" s="22">
        <f t="shared" ref="H20:H26" si="13">(F20/12)*7</f>
        <v>977.66666666666663</v>
      </c>
      <c r="I20" s="22">
        <f t="shared" si="11"/>
        <v>230</v>
      </c>
      <c r="J20" s="20">
        <v>0</v>
      </c>
      <c r="K20" s="20">
        <v>0</v>
      </c>
      <c r="L20" s="20">
        <f t="shared" ref="L20:L28" si="14">SUM(H20:K20)</f>
        <v>1207.6666666666665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4" ht="30" x14ac:dyDescent="0.25">
      <c r="A21" s="29">
        <v>20</v>
      </c>
      <c r="B21" s="16" t="s">
        <v>53</v>
      </c>
      <c r="C21" s="17" t="s">
        <v>40</v>
      </c>
      <c r="D21" s="17" t="s">
        <v>41</v>
      </c>
      <c r="E21" s="21">
        <v>13</v>
      </c>
      <c r="F21" s="19">
        <v>1676</v>
      </c>
      <c r="G21" s="20">
        <f t="shared" si="1"/>
        <v>20112</v>
      </c>
      <c r="H21" s="22">
        <f t="shared" si="13"/>
        <v>977.66666666666663</v>
      </c>
      <c r="I21" s="22">
        <f t="shared" si="11"/>
        <v>230</v>
      </c>
      <c r="J21" s="20">
        <v>0</v>
      </c>
      <c r="K21" s="20">
        <v>0</v>
      </c>
      <c r="L21" s="20">
        <f t="shared" si="14"/>
        <v>1207.6666666666665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4" ht="30" x14ac:dyDescent="0.25">
      <c r="A22" s="14">
        <v>21</v>
      </c>
      <c r="B22" s="15" t="s">
        <v>63</v>
      </c>
      <c r="C22" s="17" t="s">
        <v>40</v>
      </c>
      <c r="D22" s="17" t="s">
        <v>41</v>
      </c>
      <c r="E22" s="23">
        <v>1</v>
      </c>
      <c r="F22" s="19">
        <v>527</v>
      </c>
      <c r="G22" s="20">
        <f t="shared" si="1"/>
        <v>6324</v>
      </c>
      <c r="H22" s="22">
        <f t="shared" si="13"/>
        <v>307.41666666666663</v>
      </c>
      <c r="I22" s="22">
        <f t="shared" si="11"/>
        <v>230</v>
      </c>
      <c r="J22" s="20">
        <v>0</v>
      </c>
      <c r="K22" s="20">
        <v>0</v>
      </c>
      <c r="L22" s="20">
        <f t="shared" si="14"/>
        <v>537.41666666666663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4" ht="30" x14ac:dyDescent="0.25">
      <c r="A23" s="14">
        <v>22</v>
      </c>
      <c r="B23" s="15" t="s">
        <v>54</v>
      </c>
      <c r="C23" s="17" t="s">
        <v>40</v>
      </c>
      <c r="D23" s="17" t="s">
        <v>41</v>
      </c>
      <c r="E23" s="21">
        <v>13</v>
      </c>
      <c r="F23" s="19">
        <v>1676</v>
      </c>
      <c r="G23" s="20">
        <f t="shared" si="1"/>
        <v>20112</v>
      </c>
      <c r="H23" s="22">
        <f t="shared" si="13"/>
        <v>977.66666666666663</v>
      </c>
      <c r="I23" s="22">
        <f t="shared" si="11"/>
        <v>230</v>
      </c>
      <c r="J23" s="20">
        <v>0</v>
      </c>
      <c r="K23" s="20">
        <v>0</v>
      </c>
      <c r="L23" s="20">
        <f t="shared" si="14"/>
        <v>1207.6666666666665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4" ht="30" x14ac:dyDescent="0.25">
      <c r="A24" s="29">
        <v>23</v>
      </c>
      <c r="B24" s="16" t="s">
        <v>61</v>
      </c>
      <c r="C24" s="17" t="s">
        <v>40</v>
      </c>
      <c r="D24" s="17" t="s">
        <v>41</v>
      </c>
      <c r="E24" s="23">
        <v>15</v>
      </c>
      <c r="F24" s="19">
        <v>2588</v>
      </c>
      <c r="G24" s="20">
        <f t="shared" si="1"/>
        <v>31056</v>
      </c>
      <c r="H24" s="22">
        <f t="shared" si="13"/>
        <v>1509.6666666666665</v>
      </c>
      <c r="I24" s="22">
        <f t="shared" si="11"/>
        <v>230</v>
      </c>
      <c r="J24" s="20">
        <v>0</v>
      </c>
      <c r="K24" s="20">
        <v>0</v>
      </c>
      <c r="L24" s="20">
        <f t="shared" si="14"/>
        <v>1739.6666666666665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4" ht="30" x14ac:dyDescent="0.25">
      <c r="A25" s="14">
        <v>24</v>
      </c>
      <c r="B25" s="16" t="s">
        <v>55</v>
      </c>
      <c r="C25" s="17" t="s">
        <v>40</v>
      </c>
      <c r="D25" s="17" t="s">
        <v>41</v>
      </c>
      <c r="E25" s="21">
        <v>13</v>
      </c>
      <c r="F25" s="19">
        <v>1676</v>
      </c>
      <c r="G25" s="20">
        <f t="shared" si="1"/>
        <v>20112</v>
      </c>
      <c r="H25" s="22">
        <f t="shared" si="13"/>
        <v>977.66666666666663</v>
      </c>
      <c r="I25" s="22">
        <f t="shared" si="11"/>
        <v>230</v>
      </c>
      <c r="J25" s="20">
        <v>0</v>
      </c>
      <c r="K25" s="20">
        <v>0</v>
      </c>
      <c r="L25" s="20">
        <f t="shared" si="14"/>
        <v>1207.6666666666665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4" ht="30" x14ac:dyDescent="0.25">
      <c r="A26" s="14">
        <v>25</v>
      </c>
      <c r="B26" s="16" t="s">
        <v>56</v>
      </c>
      <c r="C26" s="17" t="s">
        <v>40</v>
      </c>
      <c r="D26" s="17" t="s">
        <v>45</v>
      </c>
      <c r="E26" s="24">
        <v>3</v>
      </c>
      <c r="F26" s="19">
        <v>2588</v>
      </c>
      <c r="G26" s="20">
        <f t="shared" si="1"/>
        <v>31056</v>
      </c>
      <c r="H26" s="22">
        <f t="shared" si="13"/>
        <v>1509.6666666666665</v>
      </c>
      <c r="I26" s="22">
        <f t="shared" si="11"/>
        <v>230</v>
      </c>
      <c r="J26" s="20">
        <v>0</v>
      </c>
      <c r="K26" s="20">
        <v>0</v>
      </c>
      <c r="L26" s="20">
        <f t="shared" si="14"/>
        <v>1739.6666666666665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4" ht="30" x14ac:dyDescent="0.25">
      <c r="A27" s="29">
        <v>26</v>
      </c>
      <c r="B27" s="16" t="s">
        <v>64</v>
      </c>
      <c r="C27" s="17" t="s">
        <v>40</v>
      </c>
      <c r="D27" s="17" t="s">
        <v>41</v>
      </c>
      <c r="E27" s="21">
        <v>11</v>
      </c>
      <c r="F27" s="19">
        <v>1212</v>
      </c>
      <c r="G27" s="20">
        <f t="shared" ref="G27" si="15">+F27*12</f>
        <v>14544</v>
      </c>
      <c r="H27" s="22">
        <f>((F27/12)*3)+26.93</f>
        <v>329.93</v>
      </c>
      <c r="I27" s="22">
        <f>((460/12)*3)+10.22</f>
        <v>125.22</v>
      </c>
      <c r="J27" s="20">
        <v>0</v>
      </c>
      <c r="K27" s="20">
        <v>0</v>
      </c>
      <c r="L27" s="20">
        <f t="shared" ref="L27" si="16">SUM(H27:K27)</f>
        <v>455.15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4" ht="30" x14ac:dyDescent="0.25">
      <c r="A28" s="14">
        <v>27</v>
      </c>
      <c r="B28" s="16" t="s">
        <v>75</v>
      </c>
      <c r="C28" s="17" t="s">
        <v>40</v>
      </c>
      <c r="D28" s="17" t="s">
        <v>41</v>
      </c>
      <c r="E28" s="21">
        <v>11</v>
      </c>
      <c r="F28" s="19">
        <v>1212</v>
      </c>
      <c r="G28" s="20">
        <f t="shared" si="1"/>
        <v>14544</v>
      </c>
      <c r="H28" s="22">
        <f>(F28/12)*7</f>
        <v>707</v>
      </c>
      <c r="I28" s="22">
        <f>(460/12)*6</f>
        <v>230</v>
      </c>
      <c r="J28" s="20">
        <v>0</v>
      </c>
      <c r="K28" s="20">
        <v>0</v>
      </c>
      <c r="L28" s="20">
        <f t="shared" si="14"/>
        <v>937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4" ht="30" x14ac:dyDescent="0.25">
      <c r="A29" s="14">
        <v>28</v>
      </c>
      <c r="B29" s="15" t="s">
        <v>76</v>
      </c>
      <c r="C29" s="27" t="s">
        <v>40</v>
      </c>
      <c r="D29" s="27" t="s">
        <v>41</v>
      </c>
      <c r="E29" s="34">
        <v>13</v>
      </c>
      <c r="F29" s="31">
        <v>1676</v>
      </c>
      <c r="G29" s="22">
        <f t="shared" ref="G29" si="17">+F29*12</f>
        <v>20112</v>
      </c>
      <c r="H29" s="22">
        <f>((F29/12)*1)+69.83</f>
        <v>209.49666666666667</v>
      </c>
      <c r="I29" s="22">
        <f>((460/12)*1)+19.17</f>
        <v>57.503333333333337</v>
      </c>
      <c r="J29" s="22">
        <v>0</v>
      </c>
      <c r="K29" s="22">
        <v>0</v>
      </c>
      <c r="L29" s="22">
        <f>SUM(H29:K29)</f>
        <v>267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4" ht="30" x14ac:dyDescent="0.25">
      <c r="A30" s="29">
        <v>29</v>
      </c>
      <c r="B30" s="16" t="s">
        <v>57</v>
      </c>
      <c r="C30" s="17" t="s">
        <v>40</v>
      </c>
      <c r="D30" s="17" t="s">
        <v>41</v>
      </c>
      <c r="E30" s="23">
        <v>13</v>
      </c>
      <c r="F30" s="19">
        <v>1676</v>
      </c>
      <c r="G30" s="20">
        <f t="shared" si="1"/>
        <v>20112</v>
      </c>
      <c r="H30" s="22">
        <f>(F30/12)*7</f>
        <v>977.66666666666663</v>
      </c>
      <c r="I30" s="22">
        <f>(460/12)*6</f>
        <v>230</v>
      </c>
      <c r="J30" s="20">
        <v>0</v>
      </c>
      <c r="K30" s="20">
        <v>0</v>
      </c>
      <c r="L30" s="20">
        <f>SUM(H30:K30)</f>
        <v>1207.6666666666665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4" ht="22.5" customHeight="1" x14ac:dyDescent="0.25">
      <c r="A31" s="35" t="s">
        <v>58</v>
      </c>
      <c r="B31" s="36"/>
      <c r="C31" s="36"/>
      <c r="D31" s="36"/>
      <c r="E31" s="36"/>
      <c r="F31" s="37"/>
      <c r="G31" s="25">
        <f t="shared" ref="G31:L31" si="18">SUM(G2:G30)</f>
        <v>656100</v>
      </c>
      <c r="H31" s="25">
        <f t="shared" si="18"/>
        <v>24462.056666666675</v>
      </c>
      <c r="I31" s="25">
        <f t="shared" si="18"/>
        <v>5318.1166666666668</v>
      </c>
      <c r="J31" s="25">
        <f t="shared" si="18"/>
        <v>0</v>
      </c>
      <c r="K31" s="25">
        <f t="shared" si="18"/>
        <v>0</v>
      </c>
      <c r="L31" s="25">
        <f t="shared" si="18"/>
        <v>29780.173333333347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</sheetData>
  <autoFilter ref="A1:L1" xr:uid="{00000000-0001-0000-0000-000000000000}"/>
  <mergeCells count="1">
    <mergeCell ref="A31:F3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7" sqref="A1: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26">
        <v>45473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13</v>
      </c>
      <c r="B2" s="2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15</v>
      </c>
      <c r="B3" s="2" t="s">
        <v>59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16</v>
      </c>
      <c r="B4" s="2" t="s">
        <v>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17</v>
      </c>
      <c r="B5" s="28" t="s">
        <v>71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18</v>
      </c>
      <c r="B6" s="8" t="s">
        <v>66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9" t="s">
        <v>19</v>
      </c>
      <c r="B7" s="8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86513CE4-9AF1-4744-998B-DE96E3033A9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abSelected="1" workbookViewId="0">
      <selection activeCell="B15" sqref="A1:B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10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 Jael Zurita Palma</cp:lastModifiedBy>
  <dcterms:created xsi:type="dcterms:W3CDTF">2011-04-19T14:26:13Z</dcterms:created>
  <dcterms:modified xsi:type="dcterms:W3CDTF">2024-07-08T05:59:36Z</dcterms:modified>
</cp:coreProperties>
</file>